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<sst xmlns="http://schemas.openxmlformats.org/spreadsheetml/2006/main" count="159" uniqueCount="113">
  <si>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</si>
  <si>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</si>
  <si>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</si>
  <si>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</si>
  <si>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</si>
  <si>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</si>
  <si>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</si>
  <si>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</si>
  <si>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</si>
  <si>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</si>
  <si>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</si>
  <si>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</si>
  <si>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</si>
  <si>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</si>
  <si>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</si>
  <si>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</si>
  <si>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</si>
  <si>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</si>
  <si>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</si>
  <si>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</si>
  <si>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</si>
  <si>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</si>
  <si>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</si>
  <si>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</si>
  <si>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</si>
  <si>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</si>
  <si>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</si>
  <si>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</si>
  <si>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</si>
  <si>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</si>
  <si>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</si>
  <si>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</si>
  <si>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</si>
  <si>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</si>
  <si>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</si>
  <si>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</si>
  <si>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</si>
  <si>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</si>
  <si>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</si>
  <si>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</si>
  <si>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</si>
  <si>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</si>
  <si>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</si>
  <si>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</si>
  <si>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</si>
  <si>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</si>
  <si>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</si>
  <si>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</si>
  <si>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</si>
  <si>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</si>
  <si>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</si>
  <si>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</si>
  <si>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</si>
  <si>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</si>
  <si>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</si>
  <si>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</si>
  <si>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</si>
  <si>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</si>
  <si>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</si>
  <si>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</si>
  <si>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</si>
  <si>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</si>
  <si>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</si>
  <si>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</si>
  <si>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</si>
  <si>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</si>
  <si>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</si>
  <si>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</si>
  <si>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</si>
  <si>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</si>
  <si>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</si>
  <si>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</si>
  <si>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</si>
  <si>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</si>
  <si>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</si>
  <si>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</si>
  <si>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</si>
  <si>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</si>
  <si>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</si>
  <si>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</si>
  <si>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</si>
  <si>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</si>
  <si>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</si>
  <si>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</si>
  <si>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</si>
  <si>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</si>
  <si>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</si>
  <si>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</si>
  <si>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</si>
  <si>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</si>
  <si>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</si>
  <si>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</si>
  <si>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</si>
  <si>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</si>
  <si>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</si>
  <si>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</si>
  <si>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</si>
  <si>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</si>
  <si>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</si>
  <si>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</si>
  <si>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</si>
  <si>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</si>
  <si>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</si>
  <si>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</si>
  <si>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</si>
  <si>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</si>
  <si>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</si>
  <si>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</si>
  <si>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</si>
  <si>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</si>
  <si>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</si>
  <si>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</si>
  <si>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15.10.2014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</si>
</sst>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32450.000000000004</c:v>
                </c:pt>
                <c:pt idx="1">
                  <c:v>27907.7</c:v>
                </c:pt>
                <c:pt idx="2">
                  <c:v>1168.5</c:v>
                </c:pt>
                <c:pt idx="3">
                  <c:v>3373.800000000003</c:v>
                </c:pt>
              </c:numCache>
            </c:numRef>
          </c:val>
          <c:shape val="box"/>
        </c:ser>
        <c:shape val="box"/>
        <c:axId val="37508575"/>
        <c:axId val="2032856"/>
      </c:bar3DChart>
      <c:catAx>
        <c:axId val="37508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32856"/>
        <c:crosses val="autoZero"/>
        <c:auto val="1"/>
        <c:lblOffset val="100"/>
        <c:tickLblSkip val="1"/>
        <c:noMultiLvlLbl val="0"/>
      </c:catAx>
      <c:valAx>
        <c:axId val="2032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85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206712.31000000006</c:v>
                </c:pt>
                <c:pt idx="1">
                  <c:v>172082.39999999994</c:v>
                </c:pt>
                <c:pt idx="2">
                  <c:v>16.8</c:v>
                </c:pt>
                <c:pt idx="3">
                  <c:v>11256.800000000001</c:v>
                </c:pt>
                <c:pt idx="4">
                  <c:v>21917.899999999998</c:v>
                </c:pt>
                <c:pt idx="5">
                  <c:v>186.9</c:v>
                </c:pt>
                <c:pt idx="6">
                  <c:v>1251.5100000001162</c:v>
                </c:pt>
              </c:numCache>
            </c:numRef>
          </c:val>
          <c:shape val="box"/>
        </c:ser>
        <c:shape val="box"/>
        <c:axId val="18295705"/>
        <c:axId val="30443618"/>
      </c:bar3D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43618"/>
        <c:crosses val="autoZero"/>
        <c:auto val="1"/>
        <c:lblOffset val="100"/>
        <c:tickLblSkip val="1"/>
        <c:noMultiLvlLbl val="0"/>
      </c:catAx>
      <c:valAx>
        <c:axId val="30443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957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144184.70000000004</c:v>
                </c:pt>
                <c:pt idx="1">
                  <c:v>117330.09999999999</c:v>
                </c:pt>
                <c:pt idx="2">
                  <c:v>3480.4999999999995</c:v>
                </c:pt>
                <c:pt idx="3">
                  <c:v>2068</c:v>
                </c:pt>
                <c:pt idx="4">
                  <c:v>11028.299999999997</c:v>
                </c:pt>
                <c:pt idx="5">
                  <c:v>1048</c:v>
                </c:pt>
                <c:pt idx="6">
                  <c:v>9229.800000000052</c:v>
                </c:pt>
              </c:numCache>
            </c:numRef>
          </c:val>
          <c:shape val="box"/>
        </c:ser>
        <c:shape val="box"/>
        <c:axId val="5557107"/>
        <c:axId val="50013964"/>
      </c:bar3DChart>
      <c:catAx>
        <c:axId val="555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13964"/>
        <c:crosses val="autoZero"/>
        <c:auto val="1"/>
        <c:lblOffset val="100"/>
        <c:tickLblSkip val="1"/>
        <c:noMultiLvlLbl val="0"/>
      </c:catAx>
      <c:valAx>
        <c:axId val="50013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1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1735.2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6787.600000000003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27221.59999999999</c:v>
                </c:pt>
                <c:pt idx="1">
                  <c:v>21119</c:v>
                </c:pt>
                <c:pt idx="2">
                  <c:v>719.0999999999997</c:v>
                </c:pt>
                <c:pt idx="3">
                  <c:v>297.09999999999997</c:v>
                </c:pt>
                <c:pt idx="4">
                  <c:v>18</c:v>
                </c:pt>
                <c:pt idx="5">
                  <c:v>5068.399999999991</c:v>
                </c:pt>
              </c:numCache>
            </c:numRef>
          </c:val>
          <c:shape val="box"/>
        </c:ser>
        <c:shape val="box"/>
        <c:axId val="47472493"/>
        <c:axId val="24599254"/>
      </c:bar3D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99254"/>
        <c:crosses val="autoZero"/>
        <c:auto val="1"/>
        <c:lblOffset val="100"/>
        <c:tickLblSkip val="1"/>
        <c:noMultiLvlLbl val="0"/>
      </c:catAx>
      <c:valAx>
        <c:axId val="24599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24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8551.7</c:v>
                </c:pt>
                <c:pt idx="1">
                  <c:v>5646.699999999999</c:v>
                </c:pt>
                <c:pt idx="2">
                  <c:v>0.5</c:v>
                </c:pt>
                <c:pt idx="3">
                  <c:v>116.30000000000001</c:v>
                </c:pt>
                <c:pt idx="4">
                  <c:v>244.2999999999999</c:v>
                </c:pt>
                <c:pt idx="5">
                  <c:v>2543.900000000002</c:v>
                </c:pt>
              </c:numCache>
            </c:numRef>
          </c:val>
          <c:shape val="box"/>
        </c:ser>
        <c:shape val="box"/>
        <c:axId val="20066695"/>
        <c:axId val="46382528"/>
      </c:bar3D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82528"/>
        <c:crosses val="autoZero"/>
        <c:auto val="1"/>
        <c:lblOffset val="100"/>
        <c:tickLblSkip val="2"/>
        <c:noMultiLvlLbl val="0"/>
      </c:catAx>
      <c:valAx>
        <c:axId val="46382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6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2559.8</c:v>
                </c:pt>
                <c:pt idx="1">
                  <c:v>1431.4</c:v>
                </c:pt>
                <c:pt idx="2">
                  <c:v>181.4</c:v>
                </c:pt>
                <c:pt idx="3">
                  <c:v>129.10000000000002</c:v>
                </c:pt>
                <c:pt idx="4">
                  <c:v>728.3000000000001</c:v>
                </c:pt>
                <c:pt idx="5">
                  <c:v>89.6</c:v>
                </c:pt>
              </c:numCache>
            </c:numRef>
          </c:val>
          <c:shape val="box"/>
        </c:ser>
        <c:shape val="box"/>
        <c:axId val="14789569"/>
        <c:axId val="65997258"/>
      </c:bar3D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97258"/>
        <c:crosses val="autoZero"/>
        <c:auto val="1"/>
        <c:lblOffset val="100"/>
        <c:tickLblSkip val="1"/>
        <c:noMultiLvlLbl val="0"/>
      </c:catAx>
      <c:valAx>
        <c:axId val="65997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895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25337.000000000004</c:v>
                </c:pt>
              </c:numCache>
            </c:numRef>
          </c:val>
          <c:shape val="box"/>
        </c:ser>
        <c:shape val="box"/>
        <c:axId val="57104411"/>
        <c:axId val="44177652"/>
      </c:bar3D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177652"/>
        <c:crosses val="autoZero"/>
        <c:auto val="1"/>
        <c:lblOffset val="100"/>
        <c:tickLblSkip val="1"/>
        <c:noMultiLvlLbl val="0"/>
      </c:catAx>
      <c:valAx>
        <c:axId val="44177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4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206712.31000000006</c:v>
                </c:pt>
                <c:pt idx="1">
                  <c:v>144184.70000000004</c:v>
                </c:pt>
                <c:pt idx="2">
                  <c:v>27221.59999999999</c:v>
                </c:pt>
                <c:pt idx="3">
                  <c:v>8551.7</c:v>
                </c:pt>
                <c:pt idx="4">
                  <c:v>2559.8</c:v>
                </c:pt>
                <c:pt idx="5">
                  <c:v>32450.000000000004</c:v>
                </c:pt>
                <c:pt idx="6">
                  <c:v>25337.000000000004</c:v>
                </c:pt>
              </c:numCache>
            </c:numRef>
          </c:val>
          <c:shape val="box"/>
        </c:ser>
        <c:shape val="box"/>
        <c:axId val="62054549"/>
        <c:axId val="21620030"/>
      </c:bar3D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20030"/>
        <c:crosses val="autoZero"/>
        <c:auto val="1"/>
        <c:lblOffset val="100"/>
        <c:tickLblSkip val="1"/>
        <c:noMultiLvlLbl val="0"/>
      </c:catAx>
      <c:valAx>
        <c:axId val="21620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54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64582.799999999996</c:v>
                </c:pt>
                <c:pt idx="2">
                  <c:v>20516.600000000002</c:v>
                </c:pt>
                <c:pt idx="3">
                  <c:v>8110.4</c:v>
                </c:pt>
                <c:pt idx="4">
                  <c:v>7943.900000000001</c:v>
                </c:pt>
                <c:pt idx="5">
                  <c:v>92638.50000000009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350097.1</c:v>
                </c:pt>
                <c:pt idx="1">
                  <c:v>35750.6</c:v>
                </c:pt>
                <c:pt idx="2">
                  <c:v>13664.400000000001</c:v>
                </c:pt>
                <c:pt idx="3">
                  <c:v>5906.3</c:v>
                </c:pt>
                <c:pt idx="4">
                  <c:v>3498.7999999999997</c:v>
                </c:pt>
                <c:pt idx="5">
                  <c:v>56971.010000000155</c:v>
                </c:pt>
              </c:numCache>
            </c:numRef>
          </c:val>
          <c:shape val="box"/>
        </c:ser>
        <c:shape val="box"/>
        <c:axId val="60362543"/>
        <c:axId val="6391976"/>
      </c:bar3D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1976"/>
        <c:crosses val="autoZero"/>
        <c:auto val="1"/>
        <c:lblOffset val="100"/>
        <c:tickLblSkip val="1"/>
        <c:noMultiLvlLbl val="0"/>
      </c:catAx>
      <c:valAx>
        <c:axId val="6391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25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233765.2+99</f>
        <v>233864.2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</f>
        <v>218265.01</v>
      </c>
      <c r="E6" s="3">
        <f>D6/D137*100</f>
        <v>44.4040873689465</v>
      </c>
      <c r="F6" s="3">
        <f>D6/B6*100</f>
        <v>93.32980849569964</v>
      </c>
      <c r="G6" s="3">
        <f aca="true" t="shared" si="0" ref="G6:G41">D6/C6*100</f>
        <v>79.3005500336618</v>
      </c>
      <c r="H6" s="3">
        <f>B6-D6</f>
        <v>15599.190000000002</v>
      </c>
      <c r="I6" s="3">
        <f aca="true" t="shared" si="1" ref="I6:I41">C6-D6</f>
        <v>56972.69</v>
      </c>
    </row>
    <row r="7" spans="1:9" ht="18">
      <c r="A7" s="29" t="s">
        <v>3</v>
      </c>
      <c r="B7" s="49">
        <f>191676+99</f>
        <v>191775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</f>
        <v>181769.79999999993</v>
      </c>
      <c r="E7" s="1">
        <f>D7/D6*100</f>
        <v>83.27940424349278</v>
      </c>
      <c r="F7" s="1">
        <f>D7/B7*100</f>
        <v>94.78284447920737</v>
      </c>
      <c r="G7" s="1">
        <f t="shared" si="0"/>
        <v>84.1090341540339</v>
      </c>
      <c r="H7" s="1">
        <f>B7-D7</f>
        <v>10005.20000000007</v>
      </c>
      <c r="I7" s="1">
        <f t="shared" si="1"/>
        <v>34342.300000000076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</f>
        <v>20</v>
      </c>
      <c r="E8" s="12">
        <f>D8/D6*100</f>
        <v>0.009163172787062844</v>
      </c>
      <c r="F8" s="1">
        <f>D8/B8*100</f>
        <v>44.84304932735426</v>
      </c>
      <c r="G8" s="1">
        <f t="shared" si="0"/>
        <v>44.84304932735426</v>
      </c>
      <c r="H8" s="1">
        <f aca="true" t="shared" si="2" ref="H8:H41">B8-D8</f>
        <v>24.6</v>
      </c>
      <c r="I8" s="1">
        <f t="shared" si="1"/>
        <v>24.6</v>
      </c>
    </row>
    <row r="9" spans="1:9" ht="18">
      <c r="A9" s="29" t="s">
        <v>1</v>
      </c>
      <c r="B9" s="49">
        <v>13670.2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</f>
        <v>12768.500000000002</v>
      </c>
      <c r="E9" s="1">
        <f>D9/D6*100</f>
        <v>5.849998586580598</v>
      </c>
      <c r="F9" s="1">
        <f aca="true" t="shared" si="3" ref="F9:F39">D9/B9*100</f>
        <v>93.40390045500433</v>
      </c>
      <c r="G9" s="1">
        <f t="shared" si="0"/>
        <v>74.65343756029398</v>
      </c>
      <c r="H9" s="1">
        <f t="shared" si="2"/>
        <v>901.6999999999989</v>
      </c>
      <c r="I9" s="1">
        <f t="shared" si="1"/>
        <v>4335.199999999999</v>
      </c>
    </row>
    <row r="10" spans="1:9" ht="18">
      <c r="A10" s="29" t="s">
        <v>0</v>
      </c>
      <c r="B10" s="49">
        <v>26051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</f>
        <v>22201.199999999997</v>
      </c>
      <c r="E10" s="1">
        <f>D10/D6*100</f>
        <v>10.171671584006981</v>
      </c>
      <c r="F10" s="1">
        <f t="shared" si="3"/>
        <v>85.22206441211469</v>
      </c>
      <c r="G10" s="1">
        <f t="shared" si="0"/>
        <v>56.283226223523585</v>
      </c>
      <c r="H10" s="1">
        <f t="shared" si="2"/>
        <v>3849.800000000003</v>
      </c>
      <c r="I10" s="1">
        <f t="shared" si="1"/>
        <v>17244.300000000003</v>
      </c>
    </row>
    <row r="11" spans="1:9" ht="18">
      <c r="A11" s="29" t="s">
        <v>15</v>
      </c>
      <c r="B11" s="49">
        <v>231.1</v>
      </c>
      <c r="C11" s="50">
        <f>281.8-31.7</f>
        <v>250.10000000000002</v>
      </c>
      <c r="D11" s="51">
        <f>4+4+12.7+4+4+14.5+4+115.8+4+14.4+5.4+0.1</f>
        <v>186.9</v>
      </c>
      <c r="E11" s="1">
        <f>D11/D6*100</f>
        <v>0.0856298496951023</v>
      </c>
      <c r="F11" s="1">
        <f t="shared" si="3"/>
        <v>80.87408048463868</v>
      </c>
      <c r="G11" s="1">
        <f t="shared" si="0"/>
        <v>74.73010795681728</v>
      </c>
      <c r="H11" s="1">
        <f t="shared" si="2"/>
        <v>44.19999999999999</v>
      </c>
      <c r="I11" s="1">
        <f t="shared" si="1"/>
        <v>63.20000000000002</v>
      </c>
    </row>
    <row r="12" spans="1:9" ht="18.75" thickBot="1">
      <c r="A12" s="29" t="s">
        <v>35</v>
      </c>
      <c r="B12" s="50">
        <f>B6-B7-B8-B9-B10-B11</f>
        <v>2092.3000000000125</v>
      </c>
      <c r="C12" s="50">
        <f>C6-C7-C8-C9-C10-C11</f>
        <v>2281.700000000003</v>
      </c>
      <c r="D12" s="50">
        <f>D6-D7-D8-D9-D10-D11</f>
        <v>1318.610000000082</v>
      </c>
      <c r="E12" s="1">
        <f>D12/D6*100</f>
        <v>0.6041325634374846</v>
      </c>
      <c r="F12" s="1">
        <f t="shared" si="3"/>
        <v>63.022033169243144</v>
      </c>
      <c r="G12" s="1">
        <f t="shared" si="0"/>
        <v>57.790682385943825</v>
      </c>
      <c r="H12" s="1">
        <f t="shared" si="2"/>
        <v>773.6899999999305</v>
      </c>
      <c r="I12" s="1">
        <f t="shared" si="1"/>
        <v>963.089999999921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159644.3+739.4+4754.8</f>
        <v>165138.49999999997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</f>
        <v>151628.00000000006</v>
      </c>
      <c r="E17" s="3">
        <f>D17/D137*100</f>
        <v>30.84737658857286</v>
      </c>
      <c r="F17" s="3">
        <f>D17/B17*100</f>
        <v>91.81868552760264</v>
      </c>
      <c r="G17" s="3">
        <f t="shared" si="0"/>
        <v>84.94227960680558</v>
      </c>
      <c r="H17" s="3">
        <f>B17-D17</f>
        <v>13510.499999999913</v>
      </c>
      <c r="I17" s="3">
        <f t="shared" si="1"/>
        <v>26879.099999999948</v>
      </c>
    </row>
    <row r="18" spans="1:9" ht="18">
      <c r="A18" s="29" t="s">
        <v>5</v>
      </c>
      <c r="B18" s="49">
        <f>124367.5+739.4+4641.9</f>
        <v>129748.79999999999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</f>
        <v>123103.59999999999</v>
      </c>
      <c r="E18" s="1">
        <f>D18/D17*100</f>
        <v>81.18790724668263</v>
      </c>
      <c r="F18" s="1">
        <f t="shared" si="3"/>
        <v>94.87841120688593</v>
      </c>
      <c r="G18" s="1">
        <f t="shared" si="0"/>
        <v>91.77049251208972</v>
      </c>
      <c r="H18" s="1">
        <f t="shared" si="2"/>
        <v>6645.199999999997</v>
      </c>
      <c r="I18" s="1">
        <f t="shared" si="1"/>
        <v>11039.300000000003</v>
      </c>
    </row>
    <row r="19" spans="1:9" ht="18">
      <c r="A19" s="29" t="s">
        <v>2</v>
      </c>
      <c r="B19" s="49">
        <v>6566.5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</f>
        <v>4240.499999999999</v>
      </c>
      <c r="E19" s="1">
        <f>D19/D17*100</f>
        <v>2.796647057271742</v>
      </c>
      <c r="F19" s="1">
        <f t="shared" si="3"/>
        <v>64.57778116195841</v>
      </c>
      <c r="G19" s="1">
        <f t="shared" si="0"/>
        <v>54.23605249021563</v>
      </c>
      <c r="H19" s="1">
        <f t="shared" si="2"/>
        <v>2326.000000000001</v>
      </c>
      <c r="I19" s="1">
        <f t="shared" si="1"/>
        <v>3578.1000000000013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</f>
        <v>2195.7</v>
      </c>
      <c r="E20" s="1">
        <f>D20/D17*100</f>
        <v>1.448083467433455</v>
      </c>
      <c r="F20" s="1">
        <f t="shared" si="3"/>
        <v>90.80269633183077</v>
      </c>
      <c r="G20" s="1">
        <f t="shared" si="0"/>
        <v>77.40604949587534</v>
      </c>
      <c r="H20" s="1">
        <f t="shared" si="2"/>
        <v>222.4000000000001</v>
      </c>
      <c r="I20" s="1">
        <f t="shared" si="1"/>
        <v>640.9000000000001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</f>
        <v>11373.699999999997</v>
      </c>
      <c r="E21" s="1">
        <f>D21/D17*100</f>
        <v>7.50105521407655</v>
      </c>
      <c r="F21" s="1">
        <f t="shared" si="3"/>
        <v>84.7499683315574</v>
      </c>
      <c r="G21" s="1">
        <f t="shared" si="0"/>
        <v>58.76787781084655</v>
      </c>
      <c r="H21" s="1">
        <f t="shared" si="2"/>
        <v>2046.6000000000022</v>
      </c>
      <c r="I21" s="1">
        <f t="shared" si="1"/>
        <v>7979.9000000000015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14.2+80.1+19.7+105+3.5+1.3+30+84.1+0.1+72.2+54.8+15.1+59.3+59.3+8.9+52.2+1.2+36.9+21.6+108.1+114.2+52.3+53.9+3.6+52.3</f>
        <v>1103.8999999999999</v>
      </c>
      <c r="E22" s="1">
        <f>D22/D17*100</f>
        <v>0.728031761943704</v>
      </c>
      <c r="F22" s="1">
        <f t="shared" si="3"/>
        <v>91.88446812052604</v>
      </c>
      <c r="G22" s="1">
        <f t="shared" si="0"/>
        <v>79.10993263580333</v>
      </c>
      <c r="H22" s="1">
        <f t="shared" si="2"/>
        <v>97.50000000000023</v>
      </c>
      <c r="I22" s="1">
        <f t="shared" si="1"/>
        <v>291.5000000000002</v>
      </c>
    </row>
    <row r="23" spans="1:9" ht="18.75" thickBot="1">
      <c r="A23" s="29" t="s">
        <v>35</v>
      </c>
      <c r="B23" s="50">
        <f>B17-B18-B19-B20-B21-B22</f>
        <v>11783.399999999985</v>
      </c>
      <c r="C23" s="50">
        <f>C17-C18-C19-C20-C21-C22</f>
        <v>12960.000000000016</v>
      </c>
      <c r="D23" s="50">
        <f>D17-D18-D19-D20-D21-D22</f>
        <v>9610.60000000007</v>
      </c>
      <c r="E23" s="1">
        <f>D23/D17*100</f>
        <v>6.338275252591913</v>
      </c>
      <c r="F23" s="1">
        <f t="shared" si="3"/>
        <v>81.56050036492083</v>
      </c>
      <c r="G23" s="1">
        <f t="shared" si="0"/>
        <v>74.1558641975313</v>
      </c>
      <c r="H23" s="1">
        <f t="shared" si="2"/>
        <v>2172.7999999999156</v>
      </c>
      <c r="I23" s="1">
        <f t="shared" si="1"/>
        <v>3349.399999999947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f>32175.3-361.4</f>
        <v>31813.899999999998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</f>
        <v>28776.299999999992</v>
      </c>
      <c r="E31" s="3">
        <f>D31/D137*100</f>
        <v>5.854283924642868</v>
      </c>
      <c r="F31" s="3">
        <f>D31/B31*100</f>
        <v>90.45197225112291</v>
      </c>
      <c r="G31" s="3">
        <f t="shared" si="0"/>
        <v>78.3555205811797</v>
      </c>
      <c r="H31" s="3">
        <f t="shared" si="2"/>
        <v>3037.600000000006</v>
      </c>
      <c r="I31" s="3">
        <f t="shared" si="1"/>
        <v>7949.000000000011</v>
      </c>
    </row>
    <row r="32" spans="1:9" ht="18">
      <c r="A32" s="29" t="s">
        <v>3</v>
      </c>
      <c r="B32" s="49">
        <f>24397.2+42.9-63.4</f>
        <v>24376.7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</f>
        <v>22260.9</v>
      </c>
      <c r="E32" s="1">
        <f>D32/D31*100</f>
        <v>77.35845122548767</v>
      </c>
      <c r="F32" s="1">
        <f t="shared" si="3"/>
        <v>91.32040021824119</v>
      </c>
      <c r="G32" s="1">
        <f t="shared" si="0"/>
        <v>79.69562228809555</v>
      </c>
      <c r="H32" s="1">
        <f t="shared" si="2"/>
        <v>2115.7999999999993</v>
      </c>
      <c r="I32" s="1">
        <f t="shared" si="1"/>
        <v>5671.5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</f>
        <v>725.1999999999997</v>
      </c>
      <c r="E34" s="1">
        <f>D34/D31*100</f>
        <v>2.520129412050889</v>
      </c>
      <c r="F34" s="1">
        <f t="shared" si="3"/>
        <v>59.884393063583786</v>
      </c>
      <c r="G34" s="1">
        <f t="shared" si="0"/>
        <v>41.793453204241565</v>
      </c>
      <c r="H34" s="1">
        <f t="shared" si="2"/>
        <v>485.8000000000003</v>
      </c>
      <c r="I34" s="1">
        <f t="shared" si="1"/>
        <v>1010.0000000000003</v>
      </c>
    </row>
    <row r="35" spans="1:9" s="44" customFormat="1" ht="18.75">
      <c r="A35" s="23" t="s">
        <v>7</v>
      </c>
      <c r="B35" s="58">
        <f>576.6-184</f>
        <v>392.6</v>
      </c>
      <c r="C35" s="59">
        <f>715.3-279</f>
        <v>436.29999999999995</v>
      </c>
      <c r="D35" s="60">
        <f>38.5+5.5+3+4.5+22.1+25.5+8.2+45.3+17.5+1+24+2.2+10+60+29.8+5.1+15.7+15</f>
        <v>332.9</v>
      </c>
      <c r="E35" s="19">
        <f>D35/D31*100</f>
        <v>1.1568547728512701</v>
      </c>
      <c r="F35" s="19">
        <f t="shared" si="3"/>
        <v>84.79368313805399</v>
      </c>
      <c r="G35" s="19">
        <f t="shared" si="0"/>
        <v>76.30071052028421</v>
      </c>
      <c r="H35" s="19">
        <f t="shared" si="2"/>
        <v>59.700000000000045</v>
      </c>
      <c r="I35" s="19">
        <f t="shared" si="1"/>
        <v>103.39999999999998</v>
      </c>
    </row>
    <row r="36" spans="1:9" ht="18">
      <c r="A36" s="29" t="s">
        <v>15</v>
      </c>
      <c r="B36" s="49">
        <f>20.4+1</f>
        <v>21.4</v>
      </c>
      <c r="C36" s="50">
        <f>45.2-20+3</f>
        <v>28.200000000000003</v>
      </c>
      <c r="D36" s="50">
        <f>3.6+3.6+7.2+3.6</f>
        <v>18</v>
      </c>
      <c r="E36" s="1">
        <f>D36/D31*100</f>
        <v>0.06255147465101492</v>
      </c>
      <c r="F36" s="1">
        <f t="shared" si="3"/>
        <v>84.11214953271029</v>
      </c>
      <c r="G36" s="1">
        <f t="shared" si="0"/>
        <v>63.82978723404255</v>
      </c>
      <c r="H36" s="1">
        <f t="shared" si="2"/>
        <v>3.3999999999999986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5812.199999999997</v>
      </c>
      <c r="C37" s="49">
        <f>C31-C32-C34-C35-C33-C36</f>
        <v>6593.200000000002</v>
      </c>
      <c r="D37" s="49">
        <f>D31-D32-D34-D35-D33-D36</f>
        <v>5439.299999999991</v>
      </c>
      <c r="E37" s="1">
        <f>D37/D31*100</f>
        <v>18.90201311495916</v>
      </c>
      <c r="F37" s="1">
        <f t="shared" si="3"/>
        <v>93.58418499019294</v>
      </c>
      <c r="G37" s="1">
        <f t="shared" si="0"/>
        <v>82.4986349572285</v>
      </c>
      <c r="H37" s="1">
        <f>B37-D37</f>
        <v>372.900000000006</v>
      </c>
      <c r="I37" s="1">
        <f t="shared" si="1"/>
        <v>1153.9000000000106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0.09671592865570695</v>
      </c>
      <c r="F41" s="3">
        <f>D41/B41*100</f>
        <v>62.233276606885724</v>
      </c>
      <c r="G41" s="3">
        <f t="shared" si="0"/>
        <v>57.93321959541798</v>
      </c>
      <c r="H41" s="3">
        <f t="shared" si="2"/>
        <v>288.49999999999994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</f>
        <v>4512.7</v>
      </c>
      <c r="E43" s="3">
        <f>D43/D137*100</f>
        <v>0.9180689340441917</v>
      </c>
      <c r="F43" s="3">
        <f>D43/B43*100</f>
        <v>89.3444732621909</v>
      </c>
      <c r="G43" s="3">
        <f aca="true" t="shared" si="4" ref="G43:G73">D43/C43*100</f>
        <v>73.91567843805281</v>
      </c>
      <c r="H43" s="3">
        <f>B43-D43</f>
        <v>538.1999999999998</v>
      </c>
      <c r="I43" s="3">
        <f aca="true" t="shared" si="5" ref="I43:I74">C43-D43</f>
        <v>1592.5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</f>
        <v>4109.799999999999</v>
      </c>
      <c r="E44" s="1">
        <f>D44/D43*100</f>
        <v>91.07186385090964</v>
      </c>
      <c r="F44" s="1">
        <f aca="true" t="shared" si="6" ref="F44:F71">D44/B44*100</f>
        <v>92.01182107195628</v>
      </c>
      <c r="G44" s="1">
        <f t="shared" si="4"/>
        <v>76.68395715938348</v>
      </c>
      <c r="H44" s="1">
        <f aca="true" t="shared" si="7" ref="H44:H71">B44-D44</f>
        <v>356.8000000000011</v>
      </c>
      <c r="I44" s="1">
        <f t="shared" si="5"/>
        <v>1249.6000000000013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0.02215968267334412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3.2+3.4-0.1+3.7+3.6+3.5+3.2+5.6</f>
        <v>26.099999999999994</v>
      </c>
      <c r="E46" s="1">
        <f>D46/D43*100</f>
        <v>0.5783677177742813</v>
      </c>
      <c r="F46" s="1">
        <f t="shared" si="6"/>
        <v>85.2941176470588</v>
      </c>
      <c r="G46" s="1">
        <f t="shared" si="4"/>
        <v>57.999999999999986</v>
      </c>
      <c r="H46" s="1">
        <f t="shared" si="7"/>
        <v>4.500000000000007</v>
      </c>
      <c r="I46" s="1">
        <f t="shared" si="5"/>
        <v>18.900000000000006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23.1+2.7+0.5+0.4+5.2+0.6+99.9+12.6+20.5-0.1+2+19.6+1.1+0.5+4.4+0.4+3.4+4+2.3+0.3+1.3+0.1+0.3</f>
        <v>205.10000000000005</v>
      </c>
      <c r="E47" s="1">
        <f>D47/D43*100</f>
        <v>4.54495091630288</v>
      </c>
      <c r="F47" s="1">
        <f t="shared" si="6"/>
        <v>75.48767022451234</v>
      </c>
      <c r="G47" s="1">
        <f t="shared" si="4"/>
        <v>53.803777544596024</v>
      </c>
      <c r="H47" s="1">
        <f t="shared" si="7"/>
        <v>66.59999999999994</v>
      </c>
      <c r="I47" s="1">
        <f t="shared" si="5"/>
        <v>176.1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170.7000000000005</v>
      </c>
      <c r="E48" s="1">
        <f>D48/D43*100</f>
        <v>3.782657832339852</v>
      </c>
      <c r="F48" s="1">
        <f t="shared" si="6"/>
        <v>60.74733096085443</v>
      </c>
      <c r="G48" s="1">
        <f t="shared" si="4"/>
        <v>53.57815442561233</v>
      </c>
      <c r="H48" s="1">
        <f t="shared" si="7"/>
        <v>110.29999999999876</v>
      </c>
      <c r="I48" s="1">
        <f t="shared" si="5"/>
        <v>147.89999999999873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</f>
        <v>8917.600000000002</v>
      </c>
      <c r="E49" s="3">
        <f>D49/D137*100</f>
        <v>1.8142069107701566</v>
      </c>
      <c r="F49" s="3">
        <f>D49/B49*100</f>
        <v>89.44164167577708</v>
      </c>
      <c r="G49" s="3">
        <f t="shared" si="4"/>
        <v>73.45513253488413</v>
      </c>
      <c r="H49" s="3">
        <f>B49-D49</f>
        <v>1052.699999999997</v>
      </c>
      <c r="I49" s="3">
        <f t="shared" si="5"/>
        <v>3222.5999999999967</v>
      </c>
    </row>
    <row r="50" spans="1:9" ht="18">
      <c r="A50" s="29" t="s">
        <v>3</v>
      </c>
      <c r="B50" s="49">
        <v>6254.1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282.8+343.5+279.8+360.5+269.9+364.8-0.1+7.2+231.6+28.9+358.6+269.6+381.2-0.1+7.2+297.2+563.3+0.1+313.9+22.4+240.9+0.1+181.6+201.2+250.5+390.2-0.1+273</f>
        <v>5919.699999999999</v>
      </c>
      <c r="E50" s="1">
        <f>D50/D49*100</f>
        <v>66.38221046021349</v>
      </c>
      <c r="F50" s="1">
        <f t="shared" si="6"/>
        <v>94.65310756143967</v>
      </c>
      <c r="G50" s="1">
        <f t="shared" si="4"/>
        <v>79.01255989642422</v>
      </c>
      <c r="H50" s="1">
        <f t="shared" si="7"/>
        <v>334.40000000000146</v>
      </c>
      <c r="I50" s="1">
        <f t="shared" si="5"/>
        <v>1572.4000000000015</v>
      </c>
    </row>
    <row r="51" spans="1:9" ht="18">
      <c r="A51" s="29" t="s">
        <v>2</v>
      </c>
      <c r="B51" s="49">
        <v>6.5</v>
      </c>
      <c r="C51" s="50">
        <v>9.7</v>
      </c>
      <c r="D51" s="51">
        <f>0.5+0.8+0.8</f>
        <v>2.1</v>
      </c>
      <c r="E51" s="12">
        <f>D51/D49*100</f>
        <v>0.02354893693370413</v>
      </c>
      <c r="F51" s="1">
        <f t="shared" si="6"/>
        <v>32.30769230769231</v>
      </c>
      <c r="G51" s="1">
        <f t="shared" si="4"/>
        <v>21.64948453608248</v>
      </c>
      <c r="H51" s="1">
        <f t="shared" si="7"/>
        <v>4.4</v>
      </c>
      <c r="I51" s="1">
        <f t="shared" si="5"/>
        <v>7.6</v>
      </c>
    </row>
    <row r="52" spans="1:9" ht="18">
      <c r="A52" s="29" t="s">
        <v>1</v>
      </c>
      <c r="B52" s="49">
        <v>245.6</v>
      </c>
      <c r="C52" s="50">
        <v>325</v>
      </c>
      <c r="D52" s="51">
        <f>2.4+4.2+4.2+8.7+3.1+5.2-0.1+2.3+6.7+7.1+0.1+3.9+3.5+21.5+2.5-0.1+4.3+17.5+11.1+0.7-0.1+5.1+1.5+0.9+0.1+4.4+2.8</f>
        <v>123.50000000000001</v>
      </c>
      <c r="E52" s="1">
        <f>D52/D49*100</f>
        <v>1.3849017672916477</v>
      </c>
      <c r="F52" s="1">
        <f t="shared" si="6"/>
        <v>50.285016286644954</v>
      </c>
      <c r="G52" s="1">
        <f t="shared" si="4"/>
        <v>38.00000000000001</v>
      </c>
      <c r="H52" s="1">
        <f t="shared" si="7"/>
        <v>122.09999999999998</v>
      </c>
      <c r="I52" s="1">
        <f t="shared" si="5"/>
        <v>201.5</v>
      </c>
    </row>
    <row r="53" spans="1:9" ht="18">
      <c r="A53" s="29" t="s">
        <v>0</v>
      </c>
      <c r="B53" s="49">
        <v>311.9</v>
      </c>
      <c r="C53" s="50">
        <f>534.1-3</f>
        <v>531.1</v>
      </c>
      <c r="D53" s="51">
        <f>6+11+5+10.4+0.1+20.8+16+0.1+76.5+39.2+7.7+0.3+8.1+0.1+0.2+12-0.1+0.1+4.7+0.1+6.4+2.7+8.2+0.3+5.7+1.7+0.9+0.1+5.2+0.5+0.2</f>
        <v>250.19999999999987</v>
      </c>
      <c r="E53" s="1">
        <f>D53/D49*100</f>
        <v>2.805687628958462</v>
      </c>
      <c r="F53" s="1">
        <f t="shared" si="6"/>
        <v>80.21801859570373</v>
      </c>
      <c r="G53" s="1">
        <f t="shared" si="4"/>
        <v>47.1097721709659</v>
      </c>
      <c r="H53" s="1">
        <f t="shared" si="7"/>
        <v>61.7000000000001</v>
      </c>
      <c r="I53" s="1">
        <f t="shared" si="5"/>
        <v>280.90000000000015</v>
      </c>
    </row>
    <row r="54" spans="1:9" ht="18.75" thickBot="1">
      <c r="A54" s="29" t="s">
        <v>35</v>
      </c>
      <c r="B54" s="50">
        <f>B49-B50-B53-B52-B51</f>
        <v>3152.199999999999</v>
      </c>
      <c r="C54" s="50">
        <f>C49-C50-C53-C52-C51</f>
        <v>3782.2999999999984</v>
      </c>
      <c r="D54" s="50">
        <f>D49-D50-D53-D52-D51</f>
        <v>2622.1000000000035</v>
      </c>
      <c r="E54" s="1">
        <f>D54/D49*100</f>
        <v>29.403651206602703</v>
      </c>
      <c r="F54" s="1">
        <f t="shared" si="6"/>
        <v>83.18317365649402</v>
      </c>
      <c r="G54" s="1">
        <f t="shared" si="4"/>
        <v>69.32554265922863</v>
      </c>
      <c r="H54" s="1">
        <f t="shared" si="7"/>
        <v>530.0999999999954</v>
      </c>
      <c r="I54" s="1">
        <f>C54-D54</f>
        <v>1160.1999999999948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</f>
        <v>2604.2000000000003</v>
      </c>
      <c r="E56" s="3">
        <f>D56/D137*100</f>
        <v>0.5298014754000675</v>
      </c>
      <c r="F56" s="3">
        <f>D56/B56*100</f>
        <v>94.4508922094879</v>
      </c>
      <c r="G56" s="3">
        <f t="shared" si="4"/>
        <v>83.87117552334945</v>
      </c>
      <c r="H56" s="3">
        <f>B56-D56</f>
        <v>152.99999999999955</v>
      </c>
      <c r="I56" s="3">
        <f t="shared" si="5"/>
        <v>500.7999999999997</v>
      </c>
    </row>
    <row r="57" spans="1:9" ht="18">
      <c r="A57" s="29" t="s">
        <v>3</v>
      </c>
      <c r="B57" s="49">
        <v>1575.5</v>
      </c>
      <c r="C57" s="50">
        <f>2589.6-887.6+7.9+86.2</f>
        <v>1796.1000000000001</v>
      </c>
      <c r="D57" s="51">
        <f>128-60.9+102.5+75.2+87.9+68.6+30+93+68.5+96.9-0.1+67+116.4+112.6+49.7+83+52.4+24.4+26.2+0.2+55.4+42.6+44.2+67.6+0.1+42.3</f>
        <v>1473.7</v>
      </c>
      <c r="E57" s="1">
        <f>D57/D56*100</f>
        <v>56.5893556562476</v>
      </c>
      <c r="F57" s="1">
        <f t="shared" si="6"/>
        <v>93.53855918755951</v>
      </c>
      <c r="G57" s="1">
        <f t="shared" si="4"/>
        <v>82.04999721619063</v>
      </c>
      <c r="H57" s="1">
        <f t="shared" si="7"/>
        <v>101.79999999999995</v>
      </c>
      <c r="I57" s="1">
        <f t="shared" si="5"/>
        <v>322.4000000000001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6.965670839413255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4.5+4.5+30.5+35.2+10+24.5+10.2+0.1+1.9+1.8+3+1.2+0.9+0.8+1.4</f>
        <v>130.50000000000003</v>
      </c>
      <c r="E59" s="1">
        <f>D59/D56*100</f>
        <v>5.011135857461025</v>
      </c>
      <c r="F59" s="1">
        <f t="shared" si="6"/>
        <v>78.56712823600243</v>
      </c>
      <c r="G59" s="1">
        <f t="shared" si="4"/>
        <v>45.32823897186524</v>
      </c>
      <c r="H59" s="1">
        <f t="shared" si="7"/>
        <v>35.599999999999966</v>
      </c>
      <c r="I59" s="1">
        <f t="shared" si="5"/>
        <v>157.39999999999995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27.96636203056601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111.29999999999981</v>
      </c>
      <c r="D61" s="50">
        <f>D56-D57-D59-D60-D58</f>
        <v>90.30000000000015</v>
      </c>
      <c r="E61" s="1">
        <f>D61/D56*100</f>
        <v>3.467475616312117</v>
      </c>
      <c r="F61" s="1">
        <f t="shared" si="6"/>
        <v>85.26912181303143</v>
      </c>
      <c r="G61" s="1">
        <f t="shared" si="4"/>
        <v>81.13207547169839</v>
      </c>
      <c r="H61" s="1">
        <f t="shared" si="7"/>
        <v>15.599999999999682</v>
      </c>
      <c r="I61" s="1">
        <f t="shared" si="5"/>
        <v>20.99999999999966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363.2</v>
      </c>
      <c r="C66" s="53">
        <f>C67+C68</f>
        <v>442.4</v>
      </c>
      <c r="D66" s="54">
        <f>SUM(D67:D68)</f>
        <v>1.4</v>
      </c>
      <c r="E66" s="42">
        <f>D66/D137*100</f>
        <v>0.00028481762750944407</v>
      </c>
      <c r="F66" s="113">
        <f>D66/B66*100</f>
        <v>0.3854625550660793</v>
      </c>
      <c r="G66" s="3">
        <f t="shared" si="4"/>
        <v>0.31645569620253167</v>
      </c>
      <c r="H66" s="3">
        <f>B66-D66</f>
        <v>361.8</v>
      </c>
      <c r="I66" s="3">
        <f t="shared" si="5"/>
        <v>441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f>86.3-17.6</f>
        <v>68.69999999999999</v>
      </c>
      <c r="C68" s="50">
        <f>202.6-17.6</f>
        <v>185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68.69999999999999</v>
      </c>
      <c r="I68" s="1">
        <f t="shared" si="5"/>
        <v>185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38287.9-451.1</f>
        <v>37836.8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</f>
        <v>33728.100000000006</v>
      </c>
      <c r="E87" s="3">
        <f>D87/D137*100</f>
        <v>6.861683873143774</v>
      </c>
      <c r="F87" s="3">
        <f aca="true" t="shared" si="10" ref="F87:F92">D87/B87*100</f>
        <v>89.14099501014886</v>
      </c>
      <c r="G87" s="3">
        <f t="shared" si="8"/>
        <v>76.51322326423391</v>
      </c>
      <c r="H87" s="3">
        <f aca="true" t="shared" si="11" ref="H87:H92">B87-D87</f>
        <v>4108.699999999997</v>
      </c>
      <c r="I87" s="3">
        <f t="shared" si="9"/>
        <v>10353.299999999996</v>
      </c>
    </row>
    <row r="88" spans="1:9" ht="18">
      <c r="A88" s="29" t="s">
        <v>3</v>
      </c>
      <c r="B88" s="49">
        <f>32207.1-475.1</f>
        <v>31732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</f>
        <v>29122.7</v>
      </c>
      <c r="E88" s="1">
        <f>D88/D87*100</f>
        <v>86.34551012360612</v>
      </c>
      <c r="F88" s="1">
        <f t="shared" si="10"/>
        <v>91.7770704651456</v>
      </c>
      <c r="G88" s="1">
        <f t="shared" si="8"/>
        <v>78.18930151638816</v>
      </c>
      <c r="H88" s="1">
        <f t="shared" si="11"/>
        <v>2609.2999999999993</v>
      </c>
      <c r="I88" s="1">
        <f t="shared" si="9"/>
        <v>8123.700000000001</v>
      </c>
    </row>
    <row r="89" spans="1:9" ht="18">
      <c r="A89" s="29" t="s">
        <v>33</v>
      </c>
      <c r="B89" s="49">
        <f>1567.9-40</f>
        <v>1527.9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</f>
        <v>1195</v>
      </c>
      <c r="E89" s="1">
        <f>D89/D87*100</f>
        <v>3.5430397798868003</v>
      </c>
      <c r="F89" s="1">
        <f t="shared" si="10"/>
        <v>78.21192486419268</v>
      </c>
      <c r="G89" s="1">
        <f t="shared" si="8"/>
        <v>65.29341055622338</v>
      </c>
      <c r="H89" s="1">
        <f t="shared" si="11"/>
        <v>332.9000000000001</v>
      </c>
      <c r="I89" s="1">
        <f t="shared" si="9"/>
        <v>635.1999999999998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4576.900000000003</v>
      </c>
      <c r="C91" s="50">
        <f>C87-C88-C89-C90</f>
        <v>5004.8</v>
      </c>
      <c r="D91" s="50">
        <f>D87-D88-D89-D90</f>
        <v>3410.400000000005</v>
      </c>
      <c r="E91" s="1">
        <f>D91/D87*100</f>
        <v>10.11145009650708</v>
      </c>
      <c r="F91" s="1">
        <f t="shared" si="10"/>
        <v>74.51331687386666</v>
      </c>
      <c r="G91" s="1">
        <f>D91/C91*100</f>
        <v>68.1425831202047</v>
      </c>
      <c r="H91" s="1">
        <f t="shared" si="11"/>
        <v>1166.4999999999982</v>
      </c>
      <c r="I91" s="1">
        <f>C91-D91</f>
        <v>1594.399999999995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</f>
        <v>27572.400000000005</v>
      </c>
      <c r="E92" s="3">
        <f>D92/D137*100</f>
        <v>5.609361109100998</v>
      </c>
      <c r="F92" s="3">
        <f t="shared" si="10"/>
        <v>73.27355737800764</v>
      </c>
      <c r="G92" s="3">
        <f>D92/C92*100</f>
        <v>63.74767642951606</v>
      </c>
      <c r="H92" s="3">
        <f t="shared" si="11"/>
        <v>10056.999999999996</v>
      </c>
      <c r="I92" s="3">
        <f>C92-D92</f>
        <v>15679.999999999996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5190.9+17.6</f>
        <v>5208.5</v>
      </c>
      <c r="C98" s="106">
        <f>5290.2+873.6+17.6</f>
        <v>6181.400000000001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</f>
        <v>4509.799999999998</v>
      </c>
      <c r="E98" s="25">
        <f>D98/D137*100</f>
        <v>0.9174789546729218</v>
      </c>
      <c r="F98" s="25">
        <f>D98/B98*100</f>
        <v>86.5853892675434</v>
      </c>
      <c r="G98" s="25">
        <f aca="true" t="shared" si="12" ref="G98:G135">D98/C98*100</f>
        <v>72.9575824246934</v>
      </c>
      <c r="H98" s="25">
        <f aca="true" t="shared" si="13" ref="H98:H103">B98-D98</f>
        <v>698.7000000000016</v>
      </c>
      <c r="I98" s="25">
        <f aca="true" t="shared" si="14" ref="I98:I135">C98-D98</f>
        <v>1671.6000000000022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0.33704377134241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4816.4+17.6</f>
        <v>4834</v>
      </c>
      <c r="C100" s="51">
        <f>5711.4+17.6</f>
        <v>5729</v>
      </c>
      <c r="D100" s="51">
        <f>3302.1+5.1+16.7+151+216.3+17.4+13.8+53.7+7.6+119.5+15.5+6.4+75+28.9+153.8+9.3+9.1</f>
        <v>4201.200000000001</v>
      </c>
      <c r="E100" s="1">
        <f>D100/D98*100</f>
        <v>93.15712448445612</v>
      </c>
      <c r="F100" s="1">
        <f aca="true" t="shared" si="15" ref="F100:F135">D100/B100*100</f>
        <v>86.9093918080265</v>
      </c>
      <c r="G100" s="1">
        <f t="shared" si="12"/>
        <v>73.33216966311748</v>
      </c>
      <c r="H100" s="1">
        <f t="shared" si="13"/>
        <v>632.7999999999993</v>
      </c>
      <c r="I100" s="1">
        <f t="shared" si="14"/>
        <v>1527.7999999999993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17.7+41.2+3+5.2+16.9+34.4+10.6+13.9+13.1+2.6+3.8+6.5+29.2+10.8+9.4+3.9</f>
        <v>222.20000000000002</v>
      </c>
      <c r="E101" s="97">
        <f>D101/D98*100</f>
        <v>4.927047762650231</v>
      </c>
      <c r="F101" s="97">
        <f>D101/B101*100</f>
        <v>72.33072916666667</v>
      </c>
      <c r="G101" s="97">
        <f>D101/C101*100</f>
        <v>55.53611597100725</v>
      </c>
      <c r="H101" s="97">
        <f t="shared" si="13"/>
        <v>84.99999999999997</v>
      </c>
      <c r="I101" s="97">
        <f>C101-D101</f>
        <v>177.9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293.3999999999978</v>
      </c>
      <c r="E102" s="97">
        <f>D102/D98*100</f>
        <v>6.505831744201471</v>
      </c>
      <c r="F102" s="97">
        <f t="shared" si="15"/>
        <v>81.65878096298293</v>
      </c>
      <c r="G102" s="97">
        <f t="shared" si="12"/>
        <v>67.10887465690698</v>
      </c>
      <c r="H102" s="97">
        <f>B102-D102</f>
        <v>65.90000000000236</v>
      </c>
      <c r="I102" s="97">
        <f t="shared" si="14"/>
        <v>143.8000000000029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13962.199999999997</v>
      </c>
      <c r="C103" s="94">
        <f>SUM(C104:C134)-C111-C115+C135-C130-C131-C105-C108-C118-C119</f>
        <v>17161.1</v>
      </c>
      <c r="D103" s="94">
        <f>SUM(D104:D134)-D111-D115+D135-D130-D131-D105-D108-D118-D119</f>
        <v>10551.699999999999</v>
      </c>
      <c r="E103" s="95">
        <f>D103/D137*100</f>
        <v>2.1466501144224295</v>
      </c>
      <c r="F103" s="95">
        <f>D103/B103*100</f>
        <v>75.57333371531708</v>
      </c>
      <c r="G103" s="95">
        <f t="shared" si="12"/>
        <v>61.48615182010477</v>
      </c>
      <c r="H103" s="95">
        <f t="shared" si="13"/>
        <v>3410.499999999998</v>
      </c>
      <c r="I103" s="95">
        <f t="shared" si="14"/>
        <v>6609.4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1.4+20.1+85.2+143.2+49+97.4+39.5+2.1+10+69.9+14+22.7+50+22.1+4.6+24.2+39.7</f>
        <v>695.1000000000001</v>
      </c>
      <c r="E104" s="6">
        <f>D104/D103*100</f>
        <v>6.5875640891988985</v>
      </c>
      <c r="F104" s="6">
        <f t="shared" si="15"/>
        <v>66.427752293578</v>
      </c>
      <c r="G104" s="6">
        <f t="shared" si="12"/>
        <v>47.28893121981088</v>
      </c>
      <c r="H104" s="6">
        <f aca="true" t="shared" si="16" ref="H104:H135">B104-D104</f>
        <v>351.29999999999995</v>
      </c>
      <c r="I104" s="6">
        <f t="shared" si="14"/>
        <v>774.8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1.4+85.2+143.2+49+2.1+10+14+22.7+19.6</f>
        <v>347.20000000000005</v>
      </c>
      <c r="E105" s="1"/>
      <c r="F105" s="1">
        <f t="shared" si="15"/>
        <v>59.81050818260122</v>
      </c>
      <c r="G105" s="1">
        <f t="shared" si="12"/>
        <v>38.30961050424805</v>
      </c>
      <c r="H105" s="1">
        <f t="shared" si="16"/>
        <v>233.29999999999995</v>
      </c>
      <c r="I105" s="1">
        <f t="shared" si="14"/>
        <v>559.0999999999999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</f>
        <v>42.2</v>
      </c>
      <c r="E106" s="6">
        <f>D106/D103*100</f>
        <v>0.39993555540813336</v>
      </c>
      <c r="F106" s="6">
        <f>D106/B106*100</f>
        <v>4.921282798833819</v>
      </c>
      <c r="G106" s="6">
        <f t="shared" si="12"/>
        <v>4.921282798833819</v>
      </c>
      <c r="H106" s="6">
        <f t="shared" si="16"/>
        <v>815.3</v>
      </c>
      <c r="I106" s="6">
        <f t="shared" si="14"/>
        <v>815.3</v>
      </c>
    </row>
    <row r="107" spans="1:9" ht="34.5" customHeight="1">
      <c r="A107" s="17" t="s">
        <v>78</v>
      </c>
      <c r="B107" s="81">
        <f>29.7+27</f>
        <v>56.7</v>
      </c>
      <c r="C107" s="68">
        <f>36.5+27</f>
        <v>63.5</v>
      </c>
      <c r="D107" s="80">
        <f>7.4</f>
        <v>7.4</v>
      </c>
      <c r="E107" s="6">
        <f>D107/D103*100</f>
        <v>0.07013087938436462</v>
      </c>
      <c r="F107" s="6">
        <f t="shared" si="15"/>
        <v>13.051146384479717</v>
      </c>
      <c r="G107" s="6">
        <f t="shared" si="12"/>
        <v>11.653543307086615</v>
      </c>
      <c r="H107" s="6">
        <f t="shared" si="16"/>
        <v>49.300000000000004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5.5+5.5+5.5-0.1+5.5+5.5+5.5+5.5-0.1+5.5+5.5</f>
        <v>49.3</v>
      </c>
      <c r="E109" s="6">
        <f>D109/D103*100</f>
        <v>0.46722329103367227</v>
      </c>
      <c r="F109" s="6">
        <f t="shared" si="15"/>
        <v>78.5031847133758</v>
      </c>
      <c r="G109" s="6">
        <f t="shared" si="12"/>
        <v>65.2980132450331</v>
      </c>
      <c r="H109" s="6">
        <f t="shared" si="16"/>
        <v>13.5</v>
      </c>
      <c r="I109" s="6">
        <f t="shared" si="14"/>
        <v>26.200000000000003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149.7+2.5+4.1+81.3+2.1+67.3+8+8.2+93.7+3.3+1.1+74.6+81.4+0.6+75.3+2.1+80.5+10.7</f>
        <v>746.5</v>
      </c>
      <c r="E110" s="6">
        <f>D110/D103*100</f>
        <v>7.074689386544349</v>
      </c>
      <c r="F110" s="6">
        <f t="shared" si="15"/>
        <v>86.19097101951276</v>
      </c>
      <c r="G110" s="6">
        <f t="shared" si="12"/>
        <v>71.0952380952381</v>
      </c>
      <c r="H110" s="6">
        <f t="shared" si="16"/>
        <v>119.60000000000002</v>
      </c>
      <c r="I110" s="6">
        <f t="shared" si="14"/>
        <v>303.5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f>74.5-10</f>
        <v>64.5</v>
      </c>
      <c r="C112" s="60">
        <f>51.6+22.9-10</f>
        <v>64.5</v>
      </c>
      <c r="D112" s="84">
        <f>22.9</f>
        <v>22.9</v>
      </c>
      <c r="E112" s="19">
        <f>D112/D103*100</f>
        <v>0.2170266402570202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0.709838225120123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</f>
        <v>129.7</v>
      </c>
      <c r="E114" s="6">
        <f>D114/D103*100</f>
        <v>1.2291858183989308</v>
      </c>
      <c r="F114" s="6">
        <f t="shared" si="15"/>
        <v>74.15666094911377</v>
      </c>
      <c r="G114" s="6">
        <f t="shared" si="12"/>
        <v>71.93566278424846</v>
      </c>
      <c r="H114" s="6">
        <f t="shared" si="16"/>
        <v>45.20000000000002</v>
      </c>
      <c r="I114" s="6">
        <f t="shared" si="14"/>
        <v>50.60000000000002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</f>
        <v>107.8</v>
      </c>
      <c r="E115" s="1"/>
      <c r="F115" s="1">
        <f t="shared" si="15"/>
        <v>72.7395411605938</v>
      </c>
      <c r="G115" s="1">
        <f t="shared" si="12"/>
        <v>72.7395411605938</v>
      </c>
      <c r="H115" s="1">
        <f t="shared" si="16"/>
        <v>40.39999999999999</v>
      </c>
      <c r="I115" s="1">
        <f t="shared" si="14"/>
        <v>40.39999999999999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16.2+3.7+20.7+6.7+10.5</f>
        <v>57.8</v>
      </c>
      <c r="E117" s="19">
        <f>D117/D103*100</f>
        <v>0.547779030867064</v>
      </c>
      <c r="F117" s="6">
        <f t="shared" si="15"/>
        <v>8.566770416481399</v>
      </c>
      <c r="G117" s="6">
        <f t="shared" si="12"/>
        <v>7.27318484962879</v>
      </c>
      <c r="H117" s="6">
        <f t="shared" si="16"/>
        <v>616.9000000000001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196.6+25+11.8+12.7+6.1+3.1+261.8+113.5+10.8+196.3+110+87.9+5.6</f>
        <v>1041.2</v>
      </c>
      <c r="E120" s="19">
        <f>D120/D103*100</f>
        <v>9.867604272297356</v>
      </c>
      <c r="F120" s="6">
        <f t="shared" si="15"/>
        <v>62.670037317924645</v>
      </c>
      <c r="G120" s="6">
        <f t="shared" si="12"/>
        <v>61.243456267278404</v>
      </c>
      <c r="H120" s="6">
        <f t="shared" si="16"/>
        <v>620.2</v>
      </c>
      <c r="I120" s="6">
        <f t="shared" si="14"/>
        <v>658.8999999999999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0.04169944179610868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0.46627557644739714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0.43689642427286607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1.2803624060577916</v>
      </c>
      <c r="F125" s="6">
        <f t="shared" si="15"/>
        <v>82.12765957446808</v>
      </c>
      <c r="G125" s="6">
        <f t="shared" si="12"/>
        <v>75.5592841163311</v>
      </c>
      <c r="H125" s="6">
        <f t="shared" si="16"/>
        <v>29.400000000000006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0.1601637650805084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f>60-40</f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</f>
        <v>675.2000000000003</v>
      </c>
      <c r="E129" s="19">
        <f>D129/D103*100</f>
        <v>6.398968886530136</v>
      </c>
      <c r="F129" s="6">
        <f t="shared" si="15"/>
        <v>92.86205473800031</v>
      </c>
      <c r="G129" s="6">
        <f t="shared" si="12"/>
        <v>77.77009905551719</v>
      </c>
      <c r="H129" s="6">
        <f t="shared" si="16"/>
        <v>51.89999999999975</v>
      </c>
      <c r="I129" s="6">
        <f t="shared" si="14"/>
        <v>192.99999999999977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21.4+1.2+34.6+22.6+31.2+22.6+44.8+0.2+32.7+30.6+29.7+33.6+24.3+38.4+29.7+36.6+5.6+24.5+36.9+39.8+25+0.6+28.8</f>
        <v>595.4</v>
      </c>
      <c r="E130" s="1">
        <f>D130/D129*100</f>
        <v>88.18127962085303</v>
      </c>
      <c r="F130" s="1">
        <f>D130/B130*100</f>
        <v>94.49293762894779</v>
      </c>
      <c r="G130" s="1">
        <f t="shared" si="12"/>
        <v>79.6948199705528</v>
      </c>
      <c r="H130" s="1">
        <f t="shared" si="16"/>
        <v>34.700000000000045</v>
      </c>
      <c r="I130" s="1">
        <f t="shared" si="14"/>
        <v>151.70000000000005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3.4+3+2.7+1.6-0.1+0.1+0.1+0.1+0.1+0.1</f>
        <v>11.1</v>
      </c>
      <c r="E131" s="1">
        <f>D131/D129*100</f>
        <v>1.6439573459715633</v>
      </c>
      <c r="F131" s="1">
        <f>D131/B131*100</f>
        <v>72.07792207792207</v>
      </c>
      <c r="G131" s="1">
        <f>D131/C131*100</f>
        <v>45.49180327868852</v>
      </c>
      <c r="H131" s="1">
        <f t="shared" si="16"/>
        <v>4.300000000000001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59.5354303098079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4.50922600149739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20631.1</v>
      </c>
      <c r="C136" s="85">
        <f>C41+C66+C69+C74+C76+C84+C98+C103+C96+C81+C94</f>
        <v>25005.5</v>
      </c>
      <c r="D136" s="60">
        <f>D41+D66+D69+D74+D76+D84+D98+D103+D96+D81+D94</f>
        <v>15538.299999999997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544692.2999999999</v>
      </c>
      <c r="C137" s="54">
        <f>C6+C17+C31+C41+C49+C56+C66+C69+C74+C76+C84+C87+C92+C98+C103+C96+C81+C94+C43</f>
        <v>624159.8</v>
      </c>
      <c r="D137" s="54">
        <f>D6+D17+D31+D41+D49+D56+D66+D69+D74+D76+D84+D87+D92+D98+D103+D96+D81+D94+D43</f>
        <v>491542.61000000016</v>
      </c>
      <c r="E137" s="38">
        <v>100</v>
      </c>
      <c r="F137" s="3">
        <f>D137/B137*100</f>
        <v>90.24225420480522</v>
      </c>
      <c r="G137" s="3">
        <f aca="true" t="shared" si="17" ref="G137:G143">D137/C137*100</f>
        <v>78.75268641139658</v>
      </c>
      <c r="H137" s="3">
        <f aca="true" t="shared" si="18" ref="H137:H143">B137-D137</f>
        <v>53149.68999999977</v>
      </c>
      <c r="I137" s="3">
        <f aca="true" t="shared" si="19" ref="I137:I143">C137-D137</f>
        <v>132617.1899999999</v>
      </c>
      <c r="K137" s="46"/>
      <c r="L137" s="47"/>
    </row>
    <row r="138" spans="1:12" ht="18.75">
      <c r="A138" s="23" t="s">
        <v>5</v>
      </c>
      <c r="B138" s="67">
        <f>B7+B18+B32+B50+B57+B88+B111+B115+B44+B130</f>
        <v>390706.99999999994</v>
      </c>
      <c r="C138" s="67">
        <f>C7+C18+C32+C50+C57+C88+C111+C115+C44+C130</f>
        <v>430976.7</v>
      </c>
      <c r="D138" s="67">
        <f>D7+D18+D32+D50+D57+D88+D111+D115+D44+D130</f>
        <v>368463.39999999997</v>
      </c>
      <c r="E138" s="6">
        <f>D138/D137*100</f>
        <v>74.96062243718808</v>
      </c>
      <c r="F138" s="6">
        <f aca="true" t="shared" si="20" ref="F138:F149">D138/B138*100</f>
        <v>94.30683350950969</v>
      </c>
      <c r="G138" s="6">
        <f t="shared" si="17"/>
        <v>85.49496991368673</v>
      </c>
      <c r="H138" s="6">
        <f t="shared" si="18"/>
        <v>22243.599999999977</v>
      </c>
      <c r="I138" s="18">
        <f t="shared" si="19"/>
        <v>62513.30000000005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43555.8</v>
      </c>
      <c r="C139" s="68">
        <f>C10+C21+C34+C53+C59+C89+C47+C131+C105+C108</f>
        <v>64495.399999999994</v>
      </c>
      <c r="D139" s="68">
        <f>D10+D21+D34+D53+D59+D89+D47+D131+D105+D108</f>
        <v>36439.19999999998</v>
      </c>
      <c r="E139" s="6">
        <f>D139/D137*100</f>
        <v>7.413233208815807</v>
      </c>
      <c r="F139" s="6">
        <f t="shared" si="20"/>
        <v>83.66095904563797</v>
      </c>
      <c r="G139" s="6">
        <f t="shared" si="17"/>
        <v>56.498913100779255</v>
      </c>
      <c r="H139" s="6">
        <f t="shared" si="18"/>
        <v>7116.60000000002</v>
      </c>
      <c r="I139" s="18">
        <f t="shared" si="19"/>
        <v>28056.20000000001</v>
      </c>
      <c r="K139" s="46"/>
      <c r="L139" s="103"/>
    </row>
    <row r="140" spans="1:12" ht="18.75">
      <c r="A140" s="23" t="s">
        <v>1</v>
      </c>
      <c r="B140" s="67">
        <f>B20+B9+B52+B46+B58+B33+B99+B119</f>
        <v>16570.800000000003</v>
      </c>
      <c r="C140" s="67">
        <f>C20+C9+C52+C46+C58+C33+C99+C119</f>
        <v>20516.600000000002</v>
      </c>
      <c r="D140" s="67">
        <f>D20+D9+D52+D46+D58+D33+D99+D119</f>
        <v>15316.600000000002</v>
      </c>
      <c r="E140" s="6">
        <f>D140/D137*100</f>
        <v>3.116026909650823</v>
      </c>
      <c r="F140" s="6">
        <f t="shared" si="20"/>
        <v>92.43126463417578</v>
      </c>
      <c r="G140" s="6">
        <f t="shared" si="17"/>
        <v>74.65466987707515</v>
      </c>
      <c r="H140" s="6">
        <f t="shared" si="18"/>
        <v>1254.2000000000007</v>
      </c>
      <c r="I140" s="18">
        <f t="shared" si="19"/>
        <v>5200</v>
      </c>
      <c r="K140" s="46"/>
      <c r="L140" s="47"/>
    </row>
    <row r="141" spans="1:12" ht="21" customHeight="1">
      <c r="A141" s="23" t="s">
        <v>15</v>
      </c>
      <c r="B141" s="67">
        <f>B11+B22+B100+B60+B36+B90</f>
        <v>7016.2</v>
      </c>
      <c r="C141" s="67">
        <f>C11+C22+C100+C60+C36+C90</f>
        <v>8131</v>
      </c>
      <c r="D141" s="67">
        <f>D11+D22+D100+D60+D36+D90</f>
        <v>6238.300000000001</v>
      </c>
      <c r="E141" s="6">
        <f>D141/D137*100</f>
        <v>1.2691270040658325</v>
      </c>
      <c r="F141" s="6">
        <f t="shared" si="20"/>
        <v>88.91280180154502</v>
      </c>
      <c r="G141" s="6">
        <f t="shared" si="17"/>
        <v>76.7224203664986</v>
      </c>
      <c r="H141" s="6">
        <f t="shared" si="18"/>
        <v>777.8999999999987</v>
      </c>
      <c r="I141" s="18">
        <f t="shared" si="19"/>
        <v>1892.699999999999</v>
      </c>
      <c r="K141" s="46"/>
      <c r="L141" s="103"/>
    </row>
    <row r="142" spans="1:12" ht="18.75">
      <c r="A142" s="23" t="s">
        <v>2</v>
      </c>
      <c r="B142" s="67">
        <f>B8+B19+B45+B51+B118</f>
        <v>6688.6</v>
      </c>
      <c r="C142" s="67">
        <f>C8+C19+C45+C51+C118</f>
        <v>7943.900000000001</v>
      </c>
      <c r="D142" s="67">
        <f>D8+D19+D45+D51+D118</f>
        <v>4263.599999999999</v>
      </c>
      <c r="E142" s="6">
        <f>D142/D137*100</f>
        <v>0.8673917404637613</v>
      </c>
      <c r="F142" s="6">
        <f t="shared" si="20"/>
        <v>63.74428131447536</v>
      </c>
      <c r="G142" s="6">
        <f t="shared" si="17"/>
        <v>53.67137048552977</v>
      </c>
      <c r="H142" s="6">
        <f t="shared" si="18"/>
        <v>2425.000000000001</v>
      </c>
      <c r="I142" s="18">
        <f t="shared" si="19"/>
        <v>3680.300000000001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80153.89999999998</v>
      </c>
      <c r="C143" s="67">
        <f>C137-C138-C139-C140-C141-C142</f>
        <v>92096.20000000004</v>
      </c>
      <c r="D143" s="67">
        <f>D137-D138-D139-D140-D141-D142</f>
        <v>60821.510000000206</v>
      </c>
      <c r="E143" s="6">
        <f>D143/D137*100</f>
        <v>12.373598699815707</v>
      </c>
      <c r="F143" s="6">
        <f t="shared" si="20"/>
        <v>75.88091159631686</v>
      </c>
      <c r="G143" s="43">
        <f t="shared" si="17"/>
        <v>66.04128074774006</v>
      </c>
      <c r="H143" s="6">
        <f t="shared" si="18"/>
        <v>19332.389999999774</v>
      </c>
      <c r="I143" s="6">
        <f t="shared" si="19"/>
        <v>31274.689999999835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63538+234.4</f>
        <v>63772.4</v>
      </c>
      <c r="C145" s="74">
        <f>77971.6-8326.2+721.6</f>
        <v>70367.00000000001</v>
      </c>
      <c r="D145" s="74">
        <f>1285.7+343.1+251.2+535+4+1250.9+3+47.1-1+182.9+10.6+2492.6+31+22.3+70.1+288.5+61.4+28+67+8.2+59.1+10.4+80.6+354.8+3.8+68.4+2.6+5.3+24.2+4809.3+1220.5+217.5+98.1+52.8+976.5+2798.4+12.2</f>
        <v>17776.100000000002</v>
      </c>
      <c r="E145" s="15"/>
      <c r="F145" s="6">
        <f t="shared" si="20"/>
        <v>27.874284173090558</v>
      </c>
      <c r="G145" s="6">
        <f aca="true" t="shared" si="21" ref="G145:G154">D145/C145*100</f>
        <v>25.26198360026717</v>
      </c>
      <c r="H145" s="6">
        <f>B145-D145</f>
        <v>45996.3</v>
      </c>
      <c r="I145" s="6">
        <f aca="true" t="shared" si="22" ref="I145:I154">C145-D145</f>
        <v>52590.90000000001</v>
      </c>
      <c r="J145" s="105"/>
      <c r="K145" s="46"/>
      <c r="L145" s="46"/>
    </row>
    <row r="146" spans="1:12" ht="18.75">
      <c r="A146" s="23" t="s">
        <v>22</v>
      </c>
      <c r="B146" s="89">
        <f>27028.7-195</f>
        <v>26833.7</v>
      </c>
      <c r="C146" s="67">
        <f>23644.2-130+4631.1-195</f>
        <v>27950.300000000003</v>
      </c>
      <c r="D146" s="67">
        <f>2921.3+155.4+1707.9+56.8+14.6+990.8-990.8+14.7+990.8+400.1+597.2+8.8-9.6+18.2+0.4+53.9+92.1+242.6+11.1+67.1+121.7-0.1+4651</f>
        <v>12116</v>
      </c>
      <c r="E146" s="6"/>
      <c r="F146" s="6">
        <f t="shared" si="20"/>
        <v>45.15217804477206</v>
      </c>
      <c r="G146" s="6">
        <f t="shared" si="21"/>
        <v>43.34837193160717</v>
      </c>
      <c r="H146" s="6">
        <f aca="true" t="shared" si="23" ref="H146:H153">B146-D146</f>
        <v>14717.7</v>
      </c>
      <c r="I146" s="6">
        <f t="shared" si="22"/>
        <v>15834.300000000003</v>
      </c>
      <c r="K146" s="46"/>
      <c r="L146" s="46"/>
    </row>
    <row r="147" spans="1:12" ht="18.75">
      <c r="A147" s="23" t="s">
        <v>63</v>
      </c>
      <c r="B147" s="89">
        <f>87818.4-39.4</f>
        <v>87779</v>
      </c>
      <c r="C147" s="67">
        <f>109130.7-6200+130-3633.3+1677.5-526.6</f>
        <v>100578.29999999999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</f>
        <v>21093.699999999997</v>
      </c>
      <c r="E147" s="6"/>
      <c r="F147" s="6">
        <f t="shared" si="20"/>
        <v>24.030462866972734</v>
      </c>
      <c r="G147" s="6">
        <f t="shared" si="21"/>
        <v>20.972416515292068</v>
      </c>
      <c r="H147" s="6">
        <f t="shared" si="23"/>
        <v>66685.3</v>
      </c>
      <c r="I147" s="6">
        <f t="shared" si="22"/>
        <v>79484.59999999999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</f>
        <v>4557.200000000002</v>
      </c>
      <c r="E149" s="19"/>
      <c r="F149" s="6">
        <f t="shared" si="20"/>
        <v>26.07765156933994</v>
      </c>
      <c r="G149" s="6">
        <f t="shared" si="21"/>
        <v>23.409392111940996</v>
      </c>
      <c r="H149" s="6">
        <f t="shared" si="23"/>
        <v>12918.3</v>
      </c>
      <c r="I149" s="6">
        <f t="shared" si="22"/>
        <v>14910.2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</f>
        <v>2158.7</v>
      </c>
      <c r="E153" s="24"/>
      <c r="F153" s="6">
        <f>D153/B153*100</f>
        <v>26.46698217307079</v>
      </c>
      <c r="G153" s="6">
        <f t="shared" si="21"/>
        <v>24.347247442563415</v>
      </c>
      <c r="H153" s="6">
        <f t="shared" si="23"/>
        <v>5997.5</v>
      </c>
      <c r="I153" s="6">
        <f t="shared" si="22"/>
        <v>6707.599999999999</v>
      </c>
    </row>
    <row r="154" spans="1:9" ht="19.5" thickBot="1">
      <c r="A154" s="14" t="s">
        <v>20</v>
      </c>
      <c r="B154" s="91">
        <f>B137+B145+B149+B150+B146+B153+B152+B147+B151+B148</f>
        <v>758243.8999999998</v>
      </c>
      <c r="C154" s="91">
        <f>C137+C145+C149+C150+C146+C153+C152+C147+C151+C148</f>
        <v>861086</v>
      </c>
      <c r="D154" s="91">
        <f>D137+D145+D149+D150+D146+D153+D152+D147+D151+D148</f>
        <v>558147.01</v>
      </c>
      <c r="E154" s="25"/>
      <c r="F154" s="3">
        <f>D154/B154*100</f>
        <v>73.61048470023962</v>
      </c>
      <c r="G154" s="3">
        <f t="shared" si="21"/>
        <v>64.81896233361127</v>
      </c>
      <c r="H154" s="3">
        <f>B154-D154</f>
        <v>200096.88999999978</v>
      </c>
      <c r="I154" s="3">
        <f t="shared" si="22"/>
        <v>302938.99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491542.61000000016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5" sqref="R2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491542.61000000016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2014-10-15T05:05:16Z</dcterms:modified>
  <cp:category/>
  <cp:version/>
  <cp:contentType/>
  <cp:contentStatus/>
</cp:coreProperties>
</file>